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nek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.1" sheetId="3" r:id="rId3"/>
    <sheet name="SO 901" sheetId="4" r:id="rId4"/>
  </sheets>
  <definedNames/>
  <calcPr/>
  <webPublishing/>
</workbook>
</file>

<file path=xl/sharedStrings.xml><?xml version="1.0" encoding="utf-8"?>
<sst xmlns="http://schemas.openxmlformats.org/spreadsheetml/2006/main" count="609" uniqueCount="215">
  <si>
    <t>Firma: Krajská správa a údržba silnic Vysočiny, příspěvková organizace</t>
  </si>
  <si>
    <t>Rekapitulace ceny</t>
  </si>
  <si>
    <t>Stavba: 2023 VZ - II/351 Čechtín - Račerovice</t>
  </si>
  <si>
    <t>Varianta: IV - Importovaná varianta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</si>
  <si>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</si>
  <si>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</si>
  <si>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</si>
  <si>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</si>
  <si>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</si>
  <si>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</si>
  <si>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</si>
  <si>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</si>
  <si>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</si>
  <si>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</si>
  <si>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</si>
  <si>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2023 VZ</t>
  </si>
  <si>
    <t>II/351 Čechtín - Račerovice</t>
  </si>
  <si>
    <t>O</t>
  </si>
  <si>
    <t>Rozpočet:</t>
  </si>
  <si>
    <t>0,00</t>
  </si>
  <si>
    <t>15,00</t>
  </si>
  <si>
    <t>21,00</t>
  </si>
  <si>
    <t>5</t>
  </si>
  <si>
    <t>3</t>
  </si>
  <si>
    <t>2</t>
  </si>
  <si>
    <t>SO 000</t>
  </si>
  <si>
    <t>Ostatní a vedlejší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</si>
  <si>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</si>
  <si>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</si>
  <si>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</si>
  <si>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</si>
  <si>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</si>
  <si>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</si>
  <si>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</si>
  <si>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</si>
  <si>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</si>
  <si>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</si>
  <si>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</si>
  <si>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</si>
  <si>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</si>
  <si>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</si>
  <si>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</si>
  <si>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</si>
  <si>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</si>
  <si>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</si>
  <si>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</si>
  <si>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</si>
  <si>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</si>
  <si>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</si>
  <si>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</si>
  <si>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</si>
  <si>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VV</t>
  </si>
  <si>
    <t>TS</t>
  </si>
  <si>
    <t>zahrnuje veškeré náklady spojené s objednatelem požadovanými zkouškami</t>
  </si>
  <si>
    <t>02911</t>
  </si>
  <si>
    <t>OSTATNÍ POŽADAVKY - GEODETICKÉ ZAMĚŘENÍ</t>
  </si>
  <si>
    <t>KM</t>
  </si>
  <si>
    <t>geodetické zaměření vrstev ACO 11+, ACL 16+ v sanacích a mikrokoberec: 4,88=4,88000 [A]</t>
  </si>
  <si>
    <t>zahrnuje veškeré náklady spojené s objednatelem požadovanými pracemi</t>
  </si>
  <si>
    <t>OSTATNÍ POŽADAVKY - GEODETICKÉ ZAMĚŘENÍ - Vytyčení inž. sítí na stavbě</t>
  </si>
  <si>
    <t>vytyčení inženýrských sítí na stavbě v místech propustku a sanací</t>
  </si>
  <si>
    <t>02944</t>
  </si>
  <si>
    <t>OSTAT POŽADAVKY - DOKUMENTACE SKUTEČ PROVEDENÍ V DIGIT FORMĚ</t>
  </si>
  <si>
    <t>02991</t>
  </si>
  <si>
    <t>OSTATNÍ POŽADAVKY - INFORMAČNÍ TABULE</t>
  </si>
  <si>
    <t>KUS</t>
  </si>
  <si>
    <t>rozměry 2,5 x 1,75m</t>
  </si>
  <si>
    <t>položka zahrnuje:   
- dodání a osazení informačních tabulí v předepsaném provedení a množství s obsahem předepsaným zadavatelem   
- veškeré nosné a upevňovací konstrukce   
- základové konstrukce včetně nutných zemních prací   
- demontáž a odvoz po skončení platnosti   
- případně nutné opravy poškozených čátí během platnosti</t>
  </si>
  <si>
    <t>SO 101.1</t>
  </si>
  <si>
    <t>Komunikace II/351 Čechtín - Račerovice v km 54,137 - 59,017</t>
  </si>
  <si>
    <t>014102</t>
  </si>
  <si>
    <t>POPLATKY ZA SKLÁDKU</t>
  </si>
  <si>
    <t>T</t>
  </si>
  <si>
    <t>žb, kámen 2400 kg/m3  
kamenná římsa z propustku 351-078P  
1,2*0,25*0,5*2,4=0,36000 [A]</t>
  </si>
  <si>
    <t>zahrnuje veškeré poplatky provozovateli skládky související s uložením odpadu na skládce.</t>
  </si>
  <si>
    <t>Zemní práce</t>
  </si>
  <si>
    <t>113334</t>
  </si>
  <si>
    <t>ODSTRAN PODKL ZPEVNĚNÝCH PLOCH S ASFALT POJIVEM, ODVOZ DO 5KM</t>
  </si>
  <si>
    <t>M3</t>
  </si>
  <si>
    <t>Lokální hloubkové sanace - předpoklad 2%,   
ČERPÁNÍ SE SOUHLASEM TDS   
vytěžený materiál bude použit zpět do stavby   
4880*6,1*0,02*0,100=59,53600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</si>
  <si>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</si>
  <si>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113728</t>
  </si>
  <si>
    <t>FRÉZOVÁNÍ ZPEVNĚNÝCH PLOCH ASFALTOVÝCH, ODVOZ DO 20KM</t>
  </si>
  <si>
    <t>frézování lokálních výsprav v tl. 50 mm - předpoklad 25%,   
ČERPÁNÍ SE SOUHLASEM TDS   
odvoz na skládku KSÚSV Třebíč, zatřídění ZAS-T2   
4880*6,1*0,25*0,05=372,10000 [A]  
frézování lokálních hloubkových sanací v tl. 50+50 mm - předpoklad 2%,   
ČERPÁNÍ SE SOUHLASEM TDS   
4880*6,1*0,10*0,02=59,53600 [B]  
celkem:  
A+B=431,63600 [C]</t>
  </si>
  <si>
    <t>123738</t>
  </si>
  <si>
    <t>ODKOP PRO SPOD STAVBU SILNIC A ŽELEZNIC TŘ. I, ODVOZ DO 20KM</t>
  </si>
  <si>
    <t>Lokální hloubkové sanace - předpoklad 2%,   
ČERPÁNÍ SE SOUHLASEM TDS   
4880*6,1*0,45*0,02=267,91200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</si>
  <si>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</si>
  <si>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132734</t>
  </si>
  <si>
    <t>HLOUBENÍ RÝH ŠÍŘ DO 2M PAŽ I NEPAŽ TŘ. I, ODVOZ DO 5KM</t>
  </si>
  <si>
    <t>hloubení rýhy pro šikmé čelo 351-078P  
1,0*2,0*0,4=0,80000 [A]  
rýha pro betonový práh  
1,0*0,45*0,4=0,18000 [B]  
celkem:  
A+B=0,98000 [C]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</si>
  <si>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</si>
  <si>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17170</t>
  </si>
  <si>
    <t>ULOŽENÍ SYPANINY DO NÁSYPŮ VRSTEVNATÝCH SE ZHUTNĚNÍM</t>
  </si>
  <si>
    <t>uložení materiálu do hloubkových sanací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</si>
  <si>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</si>
  <si>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Základy</t>
  </si>
  <si>
    <t>7</t>
  </si>
  <si>
    <t>272315</t>
  </si>
  <si>
    <t>ZÁKLADY Z PROSTÉHO BETONU DO C30/37</t>
  </si>
  <si>
    <t>betonový práh na výtoku pod šikmé čelo propustku 351-078P  
0,65*0,4*1,00=0,26000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</si>
  <si>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</si>
  <si>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Vodorovné konstrukce</t>
  </si>
  <si>
    <t>8</t>
  </si>
  <si>
    <t>451314</t>
  </si>
  <si>
    <t>PODKLADNÍ A VÝPLŇOVÉ VRSTVY Z PROSTÉHO BETONU C25/30</t>
  </si>
  <si>
    <t>betonová deska pod prodloužení potrubí na šikmé čelo propustku 351-078P  
tl. 300 mm   
1,60*1,0*0,30=0,48000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</si>
  <si>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</si>
  <si>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45152</t>
  </si>
  <si>
    <t>PODKLADNÍ A VÝPLŇOVÉ VRSTVY Z KAMENIVA DRCENÉHO</t>
  </si>
  <si>
    <t>zásyp prodloužení propustku ze ŠD 0/32, hutněno po vrstvách max. 300 mm  
doplnění ŠD 0/32 pod betonové kce   
2,0*1,35*1,0=3,00000 [A]</t>
  </si>
  <si>
    <t>položka zahrnuje dodávku předepsaného kameniva, mimostaveništní a vnitrostaveništní dopravu a jeho uložení   
není-li v zadávací dokumentaci uvedeno jinak, jedná se o nakupovaný materiál</t>
  </si>
  <si>
    <t>465512</t>
  </si>
  <si>
    <t>DLAŽBY Z LOMOVÉHO KAMENE NA MC</t>
  </si>
  <si>
    <t>dlažba z lom. kamene tl. 150 mm do bet. lože C20/25-XF3 tl. 100 mm    
odláždění výtoku propustku 351-078P  
4*0,25=1,00000 [A]  
odláždění svahu výtoku  
1,8*2,0*0,25=0,90000 [B]  
celkem:  
A+B=1,90000 [C]</t>
  </si>
  <si>
    <t>položka zahrnuje:   
- nutné zemní práce (svahování, úpravu pláně a pod.)   
- zřízení spojovací vrstvy   
- zřízení lože dlažby z cementové malty předepsané kvality a předepsané tloušťky   
- dodávku a položení dlažby z lomového kamene do předepsaného tvaru   
- spárování, těsnění, tmelení a vyplnění spar MC případně s vyklínováním   
- úprava povrchu pro odvedení srážkové vody   
- nezahrnuje podklad pod dlažbu, vykazuje se samostatně položkami SD 45</t>
  </si>
  <si>
    <t>Komunikace</t>
  </si>
  <si>
    <t>11</t>
  </si>
  <si>
    <t>56330</t>
  </si>
  <si>
    <t>VOZOVKOVÉ VRSTVY ZE ŠTĚRKODRTI</t>
  </si>
  <si>
    <t>ŠD 0/63 tl. 300 mm - 100 mm bude vrácen materiál ze stavby  
lokální hloubkové sanace - předpoklad 2%,  
ČERPÁNÍ SE SOUHLASEM TDS   
4880*6,1*0,20*0,02=119,07200 [A]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</si>
  <si>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</si>
  <si>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12</t>
  </si>
  <si>
    <t>56335</t>
  </si>
  <si>
    <t>VOZOVKOVÉ VRSTVY ZE ŠTĚRKODRTI TL. DO 250MM</t>
  </si>
  <si>
    <t>M2</t>
  </si>
  <si>
    <t>ŠDA 0/32 tl. 250 mm   
lokální hloubkové sanace - předpoklad 2%,  
ČERPÁNÍ SE SOUHLASEM TDS   
4880*6,1*0,02=595,36000 [A]</t>
  </si>
  <si>
    <t>13</t>
  </si>
  <si>
    <t>572123</t>
  </si>
  <si>
    <t>INFILTRAČNÍ POSTŘIK Z EMULZE DO 1,0KG/M2</t>
  </si>
  <si>
    <t>infiltrační postřik - hloubkové lokální sanace - předpoklad 2%  
ČERPÁNÍ SE SOUHLASEM TDS  
4880*6,1*0,02=595,36000 [A]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</si>
  <si>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</si>
  <si>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14</t>
  </si>
  <si>
    <t>572213</t>
  </si>
  <si>
    <t>SPOJOVACÍ POSTŘIK Z EMULZE DO 0,5KG/M2</t>
  </si>
  <si>
    <t>spojovací postřik PS-E 0,5 kg/m2 pod EMK 0/8-DV  
4880*6,1=29 768,00000 [A]  
rozšíření u autobusových zastávek  
327,1=327,10000 [B]  
lokální výspravy - předpoklad 25% plochy, ČERPÁNÍ SE SOUHLASEM TDS   
4880*6,1*0,25=7 442,00000 [C]  
lokální hloubkové sanace - předpoklad 2% plochy, ČERPÁNÍ SE SOUHLASEM TDS  
4880*6,1*0,02=595,36000 [D]  
celkem:  
A+B+C+D=38 132,46000 [E]</t>
  </si>
  <si>
    <t>15</t>
  </si>
  <si>
    <t>5732A</t>
  </si>
  <si>
    <t>MIKROKOBEREC DVOUVRSTVÝ FRAKCE KAMENIVA 0/8 + 0/8</t>
  </si>
  <si>
    <t>mikrokoberec EMK 0/8-DV  
4880*6,1=29 768,00000 [A]  
rozšíření vozovky u autobusových zastávek  
327,1=327,10000 [B]  
celkem:  
A+B=30 095,10000 [C]</t>
  </si>
  <si>
    <t>Položka zahrnuje:   
- očištění povrchu podkladu, zakrytí poklopů, mříží a pod.   
- dodání veškerého potřebného materiálu (kamenivo předepsané frakce, emulze, přísady, voda)   
- pokládku dvou vrstev (tloušťka je dána frakcí použitého kameniva)   
- zhutnění (pokud je předepsáno zadávací dokumentací)   
Položka nezahrnuje odstranění vodorovného dopravního zančení a spojovací postřik</t>
  </si>
  <si>
    <t>16</t>
  </si>
  <si>
    <t>574A44</t>
  </si>
  <si>
    <t>ASFALTOVÝ BETON PRO OBRUSNÉ VRSTVY ACO 11+, 11S TL. 50MM</t>
  </si>
  <si>
    <t>lokální výspravy ACO 11+ tl. 50 mm, předpoklad 25%  
ČERPÁNÍ SE SOUHLASEM TDS   
4880*6,1*0,25=7 442,00000 [A]  
lokální hloubkové sanace ACO 11+ tl. 50 mm, předpoklad 2%   
ČERPÁNÍ SE SOUHLASEM TDS  
4880*6,1*0,02=595,36000 [B]  
celkem:  
A+B=8 037,36000 [C]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</si>
  <si>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</si>
  <si>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17</t>
  </si>
  <si>
    <t>574C46</t>
  </si>
  <si>
    <t>ASFALTOVÝ BETON PRO LOŽNÍ VRSTVY ACL 16+, 16S TL. 50MM</t>
  </si>
  <si>
    <t>lokální hloubkové sanace ACL 16+ tl. 50 mm, předpoklad 2%   
ČERPÁNÍ SE SOUHLASEM TDS  
4880*6,1*0,02=595,36000 [A]</t>
  </si>
  <si>
    <t>18</t>
  </si>
  <si>
    <t>58910</t>
  </si>
  <si>
    <t>VÝPLŇ SPAR ASFALTEM</t>
  </si>
  <si>
    <t>M</t>
  </si>
  <si>
    <t>čerpání pouze se souhlasem technického dozoru</t>
  </si>
  <si>
    <t>zalití mrazových trhlin: 1800,0=1 800,00000 [A]</t>
  </si>
  <si>
    <t>položka zahrnuje:   
- dodávku předepsaného materiálu   
- vyčištění a výplň spar tímto materiálem</t>
  </si>
  <si>
    <t>Potrubí</t>
  </si>
  <si>
    <t>19</t>
  </si>
  <si>
    <t>899524</t>
  </si>
  <si>
    <t>OBETONOVÁNÍ POTRUBÍ Z PROSTÉHO BETONU DO C25/30</t>
  </si>
  <si>
    <t>obetonování potrubí v tl. 100 mm</t>
  </si>
  <si>
    <t>Ostatní konstrukce a práce</t>
  </si>
  <si>
    <t>25</t>
  </si>
  <si>
    <t>93808</t>
  </si>
  <si>
    <t>OČIŠTĚNÍ VOZOVEK ZAMETENÍM</t>
  </si>
  <si>
    <t>zametení po odfrézování lokálních výsprav - předpoklad 25% plochy  
ČERPÁNÍ SE SOUHLASEM TDS   
4880*6,1*0,25=7 442,00000 [A]</t>
  </si>
  <si>
    <t>položka zahrnuje očištění předepsaným způsobem včetně odklizení vzniklého odpadu</t>
  </si>
  <si>
    <t>26</t>
  </si>
  <si>
    <t>93811</t>
  </si>
  <si>
    <t>OČIŠTĚNÍ ASFALTOVÝCH VOZOVEK UMYTÍM VODOU</t>
  </si>
  <si>
    <t>očištění před pokládkou mikrokoberce  
4880*6,1=29 768,00000 [A]  
rozšíření u autousových zastávek  
327,1=327,10000 [B]  
celkem:  
A+B=30 095,10000 [C]</t>
  </si>
  <si>
    <t>91</t>
  </si>
  <si>
    <t>Doplňující konstrukce a práce</t>
  </si>
  <si>
    <t>20</t>
  </si>
  <si>
    <t>91228</t>
  </si>
  <si>
    <t>SMĚROVÉ SLOUPKY Z PLAST HMOT VČETNĚ ODRAZNÉHO PÁSKU</t>
  </si>
  <si>
    <t>doplnění směrových sloupků - dle skutečnosti</t>
  </si>
  <si>
    <t>položka zahrnuje:   
- dodání a osazení sloupku včetně nutných zemních prací   
- vnitrostaveništní a mimostaveništní doprava   
- odrazky plastové nebo z retroreflexní fólie</t>
  </si>
  <si>
    <t>21</t>
  </si>
  <si>
    <t>915111</t>
  </si>
  <si>
    <t>VODOROVNÉ DOPRAVNÍ ZNAČENÍ BARVOU HLADKÉ - DODÁVKA A POKLÁDKA</t>
  </si>
  <si>
    <t>VDZ barva bílá š. 0,125 m  
4880*2*0,125=1 220,00000 [A]</t>
  </si>
  <si>
    <t>položka zahrnuje:   
- dodání a pokládku nátěrového materiálu (měří se pouze natíraná plocha)   
- předznačení a reflexní úpravu</t>
  </si>
  <si>
    <t>22</t>
  </si>
  <si>
    <t>915114</t>
  </si>
  <si>
    <t>VODOR DOPRAV ZNAČ BARVOU HLADKÉ - ODSTRANĚNÍ BROUŠENÍM</t>
  </si>
  <si>
    <t>odstranění stávajícího VDZ   
4880*2*0,125=1 220,00000 [A]</t>
  </si>
  <si>
    <t>zahrnuje odstranění značení předepsaným způsobem provedení a odklizení vzniklé suti</t>
  </si>
  <si>
    <t>23</t>
  </si>
  <si>
    <t>918358</t>
  </si>
  <si>
    <t>PROPUSTY Z TRUB DN 600MM</t>
  </si>
  <si>
    <t>žb trouba DN 600 mm šikmě seříznuta dle svahu na výtoku  
351-078P</t>
  </si>
  <si>
    <t>Položka zahrnuje:   
- dodání a položení potrubí z trub z dokumentací předepsaného materiálu a předepsaného průměru   
- případné úpravy trub (zkrácení, šikmé seříznutí)   
Nezahrnuje podkladní vrstvy a obetonování.</t>
  </si>
  <si>
    <t>24</t>
  </si>
  <si>
    <t>919111</t>
  </si>
  <si>
    <t>ŘEZÁNÍ ASFALTOVÉHO KRYTU VOZOVEK TL DO 50MM</t>
  </si>
  <si>
    <t>prořezání mrazových trhlin: 1800,0=1 800,00000 [A]</t>
  </si>
  <si>
    <t>položka zahrnuje řezání vozovkové vrstvy v předepsané tloušťce, včetně spotřeby vody</t>
  </si>
  <si>
    <t>96</t>
  </si>
  <si>
    <t>Bourání konstrukcí</t>
  </si>
  <si>
    <t>27</t>
  </si>
  <si>
    <t>966128</t>
  </si>
  <si>
    <t>BOURÁNÍ KONSTRUKCÍ Z KAMENE NA SUCHO S ODVOZEM DO 20KM</t>
  </si>
  <si>
    <t>vybourání kamenné římsy u propustku 351-078P  
1,2*0,25*0,5=0,15000 [A]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</si>
  <si>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</si>
  <si>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SO 901</t>
  </si>
  <si>
    <t>Dopravně inženýrská opatření</t>
  </si>
  <si>
    <t>02710</t>
  </si>
  <si>
    <t>POMOC PRÁCE ZŘÍZ NEBO ZAJIŠŤ OBJÍŽĎKY A PŘÍSTUP CESTY</t>
  </si>
  <si>
    <t>Zajištění dopravně inženýrského opatření včetně projednání s Policií ČR a získání povolení uzavírky silnice</t>
  </si>
  <si>
    <t>zahrnuje veškeré náklady spojené s objednatelem požadovanými zařízeními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</si>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</sst>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25</v>
      </c>
      <c s="20" t="s">
        <v>26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68</v>
      </c>
      <c s="20" t="s">
        <v>69</v>
      </c>
      <c s="21">
        <f>'SO 101.1'!I3</f>
      </c>
      <c s="21">
        <f>'SO 101.1'!O2</f>
      </c>
      <c s="21">
        <f>C11+D11</f>
      </c>
    </row>
    <row r="12" spans="1:5" ht="12.75" customHeight="1">
      <c r="A12" s="20" t="s">
        <v>206</v>
      </c>
      <c s="20" t="s">
        <v>207</v>
      </c>
      <c s="21">
        <f>'SO 901'!I3</f>
      </c>
      <c s="21">
        <f>'SO 901'!O2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38">
        <f>0+I8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25</v>
      </c>
      <c s="6"/>
      <c s="18" t="s">
        <v>26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45</v>
      </c>
      <c s="29" t="s">
        <v>30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47</v>
      </c>
    </row>
    <row r="12" spans="1:5" ht="12.75">
      <c r="A12" t="s">
        <v>52</v>
      </c>
      <c r="E12" s="35" t="s">
        <v>53</v>
      </c>
    </row>
    <row r="13" spans="1:16" ht="12.75">
      <c r="A13" s="25" t="s">
        <v>45</v>
      </c>
      <c s="29" t="s">
        <v>24</v>
      </c>
      <c s="29" t="s">
        <v>54</v>
      </c>
      <c s="25" t="s">
        <v>47</v>
      </c>
      <c s="30" t="s">
        <v>55</v>
      </c>
      <c s="31" t="s">
        <v>56</v>
      </c>
      <c s="32">
        <v>4.88</v>
      </c>
      <c s="33">
        <v>0</v>
      </c>
      <c s="33">
        <f>ROUND(ROUND(H13,2)*ROUND(G13,5),2)</f>
      </c>
      <c r="O13">
        <f>(I13*21)/100</f>
      </c>
      <c t="s">
        <v>24</v>
      </c>
    </row>
    <row r="14" spans="1:5" ht="12.75">
      <c r="A14" s="34" t="s">
        <v>50</v>
      </c>
      <c r="E14" s="35" t="s">
        <v>47</v>
      </c>
    </row>
    <row r="15" spans="1:5" ht="25.5">
      <c r="A15" s="36" t="s">
        <v>51</v>
      </c>
      <c r="E15" s="37" t="s">
        <v>57</v>
      </c>
    </row>
    <row r="16" spans="1:5" ht="12.75">
      <c r="A16" t="s">
        <v>52</v>
      </c>
      <c r="E16" s="35" t="s">
        <v>58</v>
      </c>
    </row>
    <row r="17" spans="1:16" ht="12.75">
      <c r="A17" s="25" t="s">
        <v>45</v>
      </c>
      <c s="29" t="s">
        <v>23</v>
      </c>
      <c s="29" t="s">
        <v>54</v>
      </c>
      <c s="25" t="s">
        <v>30</v>
      </c>
      <c s="30" t="s">
        <v>59</v>
      </c>
      <c s="31" t="s">
        <v>49</v>
      </c>
      <c s="32">
        <v>1</v>
      </c>
      <c s="33">
        <v>0</v>
      </c>
      <c s="33">
        <f>ROUND(ROUND(H17,2)*ROUND(G17,5),2)</f>
      </c>
      <c r="O17">
        <f>(I17*21)/100</f>
      </c>
      <c t="s">
        <v>24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51</v>
      </c>
      <c r="E19" s="37" t="s">
        <v>60</v>
      </c>
    </row>
    <row r="20" spans="1:5" ht="12.75">
      <c r="A20" t="s">
        <v>52</v>
      </c>
      <c r="E20" s="35" t="s">
        <v>58</v>
      </c>
    </row>
    <row r="21" spans="1:16" ht="12.75">
      <c r="A21" s="25" t="s">
        <v>45</v>
      </c>
      <c s="29" t="s">
        <v>34</v>
      </c>
      <c s="29" t="s">
        <v>61</v>
      </c>
      <c s="25" t="s">
        <v>47</v>
      </c>
      <c s="30" t="s">
        <v>62</v>
      </c>
      <c s="31" t="s">
        <v>49</v>
      </c>
      <c s="32">
        <v>1</v>
      </c>
      <c s="33">
        <v>0</v>
      </c>
      <c s="33">
        <f>ROUND(ROUND(H21,2)*ROUND(G21,5),2)</f>
      </c>
      <c r="O21">
        <f>(I21*21)/100</f>
      </c>
      <c t="s">
        <v>24</v>
      </c>
    </row>
    <row r="22" spans="1:5" ht="12.75">
      <c r="A22" s="34" t="s">
        <v>50</v>
      </c>
      <c r="E22" s="35" t="s">
        <v>47</v>
      </c>
    </row>
    <row r="23" spans="1:5" ht="12.75">
      <c r="A23" s="36" t="s">
        <v>51</v>
      </c>
      <c r="E23" s="37" t="s">
        <v>47</v>
      </c>
    </row>
    <row r="24" spans="1:5" ht="12.75">
      <c r="A24" t="s">
        <v>52</v>
      </c>
      <c r="E24" s="35" t="s">
        <v>58</v>
      </c>
    </row>
    <row r="25" spans="1:16" ht="12.75">
      <c r="A25" s="25" t="s">
        <v>45</v>
      </c>
      <c s="29" t="s">
        <v>22</v>
      </c>
      <c s="29" t="s">
        <v>63</v>
      </c>
      <c s="25" t="s">
        <v>47</v>
      </c>
      <c s="30" t="s">
        <v>64</v>
      </c>
      <c s="31" t="s">
        <v>65</v>
      </c>
      <c s="32">
        <v>1</v>
      </c>
      <c s="33">
        <v>0</v>
      </c>
      <c s="33">
        <f>ROUND(ROUND(H25,2)*ROUND(G25,5),2)</f>
      </c>
      <c r="O25">
        <f>(I25*21)/100</f>
      </c>
      <c t="s">
        <v>24</v>
      </c>
    </row>
    <row r="26" spans="1:5" ht="12.75">
      <c r="A26" s="34" t="s">
        <v>50</v>
      </c>
      <c r="E26" s="35" t="s">
        <v>47</v>
      </c>
    </row>
    <row r="27" spans="1:5" ht="12.75">
      <c r="A27" s="36" t="s">
        <v>51</v>
      </c>
      <c r="E27" s="37" t="s">
        <v>66</v>
      </c>
    </row>
    <row r="28" spans="1:5" ht="89.25">
      <c r="A28" t="s">
        <v>52</v>
      </c>
      <c r="E28" s="35" t="s">
        <v>67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0+O8+O13+O34+O39+O52+O85+O90+O99+O120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68</v>
      </c>
      <c s="38">
        <f>0+I8+I13+I34+I39+I52+I85+I90+I99+I120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68</v>
      </c>
      <c s="6"/>
      <c s="18" t="s">
        <v>69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30</v>
      </c>
      <c s="29" t="s">
        <v>70</v>
      </c>
      <c s="25" t="s">
        <v>47</v>
      </c>
      <c s="30" t="s">
        <v>71</v>
      </c>
      <c s="31" t="s">
        <v>72</v>
      </c>
      <c s="32">
        <v>0.36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47</v>
      </c>
    </row>
    <row r="11" spans="1:5" ht="38.25">
      <c r="A11" s="36" t="s">
        <v>51</v>
      </c>
      <c r="E11" s="37" t="s">
        <v>73</v>
      </c>
    </row>
    <row r="12" spans="1:5" ht="25.5">
      <c r="A12" t="s">
        <v>52</v>
      </c>
      <c r="E12" s="35" t="s">
        <v>74</v>
      </c>
    </row>
    <row r="13" spans="1:18" ht="12.75" customHeight="1">
      <c r="A13" s="6" t="s">
        <v>43</v>
      </c>
      <c s="6"/>
      <c s="40" t="s">
        <v>30</v>
      </c>
      <c s="6"/>
      <c s="27" t="s">
        <v>75</v>
      </c>
      <c s="6"/>
      <c s="6"/>
      <c s="6"/>
      <c s="41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25" t="s">
        <v>45</v>
      </c>
      <c s="29" t="s">
        <v>24</v>
      </c>
      <c s="29" t="s">
        <v>76</v>
      </c>
      <c s="25" t="s">
        <v>47</v>
      </c>
      <c s="30" t="s">
        <v>77</v>
      </c>
      <c s="31" t="s">
        <v>78</v>
      </c>
      <c s="32">
        <v>59.536</v>
      </c>
      <c s="33">
        <v>0</v>
      </c>
      <c s="33">
        <f>ROUND(ROUND(H14,2)*ROUND(G14,5),2)</f>
      </c>
      <c r="O14">
        <f>(I14*21)/100</f>
      </c>
      <c t="s">
        <v>24</v>
      </c>
    </row>
    <row r="15" spans="1:5" ht="12.75">
      <c r="A15" s="34" t="s">
        <v>50</v>
      </c>
      <c r="E15" s="35" t="s">
        <v>47</v>
      </c>
    </row>
    <row r="16" spans="1:5" ht="51">
      <c r="A16" s="36" t="s">
        <v>51</v>
      </c>
      <c r="E16" s="37" t="s">
        <v>79</v>
      </c>
    </row>
    <row r="17" spans="1:5" ht="63.75">
      <c r="A17" t="s">
        <v>52</v>
      </c>
      <c r="E17" s="35" t="s">
        <v>80</v>
      </c>
    </row>
    <row r="18" spans="1:16" ht="12.75">
      <c r="A18" s="25" t="s">
        <v>45</v>
      </c>
      <c s="29" t="s">
        <v>23</v>
      </c>
      <c s="29" t="s">
        <v>81</v>
      </c>
      <c s="25" t="s">
        <v>47</v>
      </c>
      <c s="30" t="s">
        <v>82</v>
      </c>
      <c s="31" t="s">
        <v>78</v>
      </c>
      <c s="32">
        <v>431.636</v>
      </c>
      <c s="33">
        <v>0</v>
      </c>
      <c s="33">
        <f>ROUND(ROUND(H18,2)*ROUND(G18,5),2)</f>
      </c>
      <c r="O18">
        <f>(I18*21)/100</f>
      </c>
      <c t="s">
        <v>24</v>
      </c>
    </row>
    <row r="19" spans="1:5" ht="12.75">
      <c r="A19" s="34" t="s">
        <v>50</v>
      </c>
      <c r="E19" s="35" t="s">
        <v>47</v>
      </c>
    </row>
    <row r="20" spans="1:5" ht="114.75">
      <c r="A20" s="36" t="s">
        <v>51</v>
      </c>
      <c r="E20" s="37" t="s">
        <v>83</v>
      </c>
    </row>
    <row r="21" spans="1:5" ht="63.75">
      <c r="A21" t="s">
        <v>52</v>
      </c>
      <c r="E21" s="35" t="s">
        <v>80</v>
      </c>
    </row>
    <row r="22" spans="1:16" ht="12.75">
      <c r="A22" s="25" t="s">
        <v>45</v>
      </c>
      <c s="29" t="s">
        <v>34</v>
      </c>
      <c s="29" t="s">
        <v>84</v>
      </c>
      <c s="25" t="s">
        <v>47</v>
      </c>
      <c s="30" t="s">
        <v>85</v>
      </c>
      <c s="31" t="s">
        <v>78</v>
      </c>
      <c s="32">
        <v>267.912</v>
      </c>
      <c s="33">
        <v>0</v>
      </c>
      <c s="33">
        <f>ROUND(ROUND(H22,2)*ROUND(G22,5),2)</f>
      </c>
      <c r="O22">
        <f>(I22*21)/100</f>
      </c>
      <c t="s">
        <v>24</v>
      </c>
    </row>
    <row r="23" spans="1:5" ht="12.75">
      <c r="A23" s="34" t="s">
        <v>50</v>
      </c>
      <c r="E23" s="35" t="s">
        <v>47</v>
      </c>
    </row>
    <row r="24" spans="1:5" ht="38.25">
      <c r="A24" s="36" t="s">
        <v>51</v>
      </c>
      <c r="E24" s="37" t="s">
        <v>86</v>
      </c>
    </row>
    <row r="25" spans="1:5" ht="369.75">
      <c r="A25" t="s">
        <v>52</v>
      </c>
      <c r="E25" s="35" t="s">
        <v>87</v>
      </c>
    </row>
    <row r="26" spans="1:16" ht="12.75">
      <c r="A26" s="25" t="s">
        <v>45</v>
      </c>
      <c s="29" t="s">
        <v>22</v>
      </c>
      <c s="29" t="s">
        <v>88</v>
      </c>
      <c s="25" t="s">
        <v>47</v>
      </c>
      <c s="30" t="s">
        <v>89</v>
      </c>
      <c s="31" t="s">
        <v>78</v>
      </c>
      <c s="32">
        <v>0.98</v>
      </c>
      <c s="33">
        <v>0</v>
      </c>
      <c s="33">
        <f>ROUND(ROUND(H26,2)*ROUND(G26,5),2)</f>
      </c>
      <c r="O26">
        <f>(I26*21)/100</f>
      </c>
      <c t="s">
        <v>24</v>
      </c>
    </row>
    <row r="27" spans="1:5" ht="12.75">
      <c r="A27" s="34" t="s">
        <v>50</v>
      </c>
      <c r="E27" s="35" t="s">
        <v>47</v>
      </c>
    </row>
    <row r="28" spans="1:5" ht="76.5">
      <c r="A28" s="36" t="s">
        <v>51</v>
      </c>
      <c r="E28" s="37" t="s">
        <v>90</v>
      </c>
    </row>
    <row r="29" spans="1:5" ht="318.75">
      <c r="A29" t="s">
        <v>52</v>
      </c>
      <c r="E29" s="35" t="s">
        <v>91</v>
      </c>
    </row>
    <row r="30" spans="1:16" ht="12.75">
      <c r="A30" s="25" t="s">
        <v>45</v>
      </c>
      <c s="29" t="s">
        <v>37</v>
      </c>
      <c s="29" t="s">
        <v>92</v>
      </c>
      <c s="25" t="s">
        <v>47</v>
      </c>
      <c s="30" t="s">
        <v>93</v>
      </c>
      <c s="31" t="s">
        <v>78</v>
      </c>
      <c s="32">
        <v>59.536</v>
      </c>
      <c s="33">
        <v>0</v>
      </c>
      <c s="33">
        <f>ROUND(ROUND(H30,2)*ROUND(G30,5),2)</f>
      </c>
      <c r="O30">
        <f>(I30*21)/100</f>
      </c>
      <c t="s">
        <v>24</v>
      </c>
    </row>
    <row r="31" spans="1:5" ht="12.75">
      <c r="A31" s="34" t="s">
        <v>50</v>
      </c>
      <c r="E31" s="35" t="s">
        <v>47</v>
      </c>
    </row>
    <row r="32" spans="1:5" ht="12.75">
      <c r="A32" s="36" t="s">
        <v>51</v>
      </c>
      <c r="E32" s="37" t="s">
        <v>94</v>
      </c>
    </row>
    <row r="33" spans="1:5" ht="267.75">
      <c r="A33" t="s">
        <v>52</v>
      </c>
      <c r="E33" s="35" t="s">
        <v>95</v>
      </c>
    </row>
    <row r="34" spans="1:18" ht="12.75" customHeight="1">
      <c r="A34" s="6" t="s">
        <v>43</v>
      </c>
      <c s="6"/>
      <c s="40" t="s">
        <v>24</v>
      </c>
      <c s="6"/>
      <c s="27" t="s">
        <v>96</v>
      </c>
      <c s="6"/>
      <c s="6"/>
      <c s="6"/>
      <c s="41">
        <f>0+Q34</f>
      </c>
      <c r="O34">
        <f>0+R34</f>
      </c>
      <c r="Q34">
        <f>0+I35</f>
      </c>
      <c>
        <f>0+O35</f>
      </c>
    </row>
    <row r="35" spans="1:16" ht="12.75">
      <c r="A35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78</v>
      </c>
      <c s="32">
        <v>0.26</v>
      </c>
      <c s="33">
        <v>0</v>
      </c>
      <c s="33">
        <f>ROUND(ROUND(H35,2)*ROUND(G35,5),2)</f>
      </c>
      <c r="O35">
        <f>(I35*21)/100</f>
      </c>
      <c t="s">
        <v>24</v>
      </c>
    </row>
    <row r="36" spans="1:5" ht="12.75">
      <c r="A36" s="34" t="s">
        <v>50</v>
      </c>
      <c r="E36" s="35" t="s">
        <v>47</v>
      </c>
    </row>
    <row r="37" spans="1:5" ht="25.5">
      <c r="A37" s="36" t="s">
        <v>51</v>
      </c>
      <c r="E37" s="37" t="s">
        <v>100</v>
      </c>
    </row>
    <row r="38" spans="1:5" ht="369.75">
      <c r="A38" t="s">
        <v>52</v>
      </c>
      <c r="E38" s="35" t="s">
        <v>101</v>
      </c>
    </row>
    <row r="39" spans="1:18" ht="12.75" customHeight="1">
      <c r="A39" s="6" t="s">
        <v>43</v>
      </c>
      <c s="6"/>
      <c s="40" t="s">
        <v>34</v>
      </c>
      <c s="6"/>
      <c s="27" t="s">
        <v>102</v>
      </c>
      <c s="6"/>
      <c s="6"/>
      <c s="6"/>
      <c s="41">
        <f>0+Q39</f>
      </c>
      <c r="O39">
        <f>0+R39</f>
      </c>
      <c r="Q39">
        <f>0+I40+I44+I48</f>
      </c>
      <c>
        <f>0+O40+O44+O48</f>
      </c>
    </row>
    <row r="40" spans="1:16" ht="12.75">
      <c r="A40" s="25" t="s">
        <v>45</v>
      </c>
      <c s="29" t="s">
        <v>103</v>
      </c>
      <c s="29" t="s">
        <v>104</v>
      </c>
      <c s="25" t="s">
        <v>47</v>
      </c>
      <c s="30" t="s">
        <v>105</v>
      </c>
      <c s="31" t="s">
        <v>78</v>
      </c>
      <c s="32">
        <v>0.48</v>
      </c>
      <c s="33">
        <v>0</v>
      </c>
      <c s="33">
        <f>ROUND(ROUND(H40,2)*ROUND(G40,5),2)</f>
      </c>
      <c r="O40">
        <f>(I40*21)/100</f>
      </c>
      <c t="s">
        <v>24</v>
      </c>
    </row>
    <row r="41" spans="1:5" ht="12.75">
      <c r="A41" s="34" t="s">
        <v>50</v>
      </c>
      <c r="E41" s="35" t="s">
        <v>47</v>
      </c>
    </row>
    <row r="42" spans="1:5" ht="38.25">
      <c r="A42" s="36" t="s">
        <v>51</v>
      </c>
      <c r="E42" s="37" t="s">
        <v>106</v>
      </c>
    </row>
    <row r="43" spans="1:5" ht="369.75">
      <c r="A43" t="s">
        <v>52</v>
      </c>
      <c r="E43" s="35" t="s">
        <v>107</v>
      </c>
    </row>
    <row r="44" spans="1:16" ht="12.75">
      <c r="A44" s="25" t="s">
        <v>45</v>
      </c>
      <c s="29" t="s">
        <v>40</v>
      </c>
      <c s="29" t="s">
        <v>108</v>
      </c>
      <c s="25" t="s">
        <v>47</v>
      </c>
      <c s="30" t="s">
        <v>109</v>
      </c>
      <c s="31" t="s">
        <v>78</v>
      </c>
      <c s="32">
        <v>3</v>
      </c>
      <c s="33">
        <v>0</v>
      </c>
      <c s="33">
        <f>ROUND(ROUND(H44,2)*ROUND(G44,5),2)</f>
      </c>
      <c r="O44">
        <f>(I44*21)/100</f>
      </c>
      <c t="s">
        <v>24</v>
      </c>
    </row>
    <row r="45" spans="1:5" ht="12.75">
      <c r="A45" s="34" t="s">
        <v>50</v>
      </c>
      <c r="E45" s="35" t="s">
        <v>47</v>
      </c>
    </row>
    <row r="46" spans="1:5" ht="38.25">
      <c r="A46" s="36" t="s">
        <v>51</v>
      </c>
      <c r="E46" s="37" t="s">
        <v>110</v>
      </c>
    </row>
    <row r="47" spans="1:5" ht="38.25">
      <c r="A47" t="s">
        <v>52</v>
      </c>
      <c r="E47" s="35" t="s">
        <v>111</v>
      </c>
    </row>
    <row r="48" spans="1:16" ht="12.75">
      <c r="A48" s="25" t="s">
        <v>45</v>
      </c>
      <c s="29" t="s">
        <v>42</v>
      </c>
      <c s="29" t="s">
        <v>112</v>
      </c>
      <c s="25" t="s">
        <v>47</v>
      </c>
      <c s="30" t="s">
        <v>113</v>
      </c>
      <c s="31" t="s">
        <v>78</v>
      </c>
      <c s="32">
        <v>1.9</v>
      </c>
      <c s="33">
        <v>0</v>
      </c>
      <c s="33">
        <f>ROUND(ROUND(H48,2)*ROUND(G48,5),2)</f>
      </c>
      <c r="O48">
        <f>(I48*21)/100</f>
      </c>
      <c t="s">
        <v>24</v>
      </c>
    </row>
    <row r="49" spans="1:5" ht="12.75">
      <c r="A49" s="34" t="s">
        <v>50</v>
      </c>
      <c r="E49" s="35" t="s">
        <v>47</v>
      </c>
    </row>
    <row r="50" spans="1:5" ht="89.25">
      <c r="A50" s="36" t="s">
        <v>51</v>
      </c>
      <c r="E50" s="37" t="s">
        <v>114</v>
      </c>
    </row>
    <row r="51" spans="1:5" ht="102">
      <c r="A51" t="s">
        <v>52</v>
      </c>
      <c r="E51" s="35" t="s">
        <v>115</v>
      </c>
    </row>
    <row r="52" spans="1:18" ht="12.75" customHeight="1">
      <c r="A52" s="6" t="s">
        <v>43</v>
      </c>
      <c s="6"/>
      <c s="40" t="s">
        <v>22</v>
      </c>
      <c s="6"/>
      <c s="27" t="s">
        <v>116</v>
      </c>
      <c s="6"/>
      <c s="6"/>
      <c s="6"/>
      <c s="41">
        <f>0+Q52</f>
      </c>
      <c r="O52">
        <f>0+R52</f>
      </c>
      <c r="Q52">
        <f>0+I53+I57+I61+I65+I69+I73+I77+I81</f>
      </c>
      <c>
        <f>0+O53+O57+O61+O65+O69+O73+O77+O81</f>
      </c>
    </row>
    <row r="53" spans="1:16" ht="12.75">
      <c r="A53" s="25" t="s">
        <v>45</v>
      </c>
      <c s="29" t="s">
        <v>117</v>
      </c>
      <c s="29" t="s">
        <v>118</v>
      </c>
      <c s="25" t="s">
        <v>47</v>
      </c>
      <c s="30" t="s">
        <v>119</v>
      </c>
      <c s="31" t="s">
        <v>78</v>
      </c>
      <c s="32">
        <v>119.072</v>
      </c>
      <c s="33">
        <v>0</v>
      </c>
      <c s="33">
        <f>ROUND(ROUND(H53,2)*ROUND(G53,5),2)</f>
      </c>
      <c r="O53">
        <f>(I53*21)/100</f>
      </c>
      <c t="s">
        <v>24</v>
      </c>
    </row>
    <row r="54" spans="1:5" ht="12.75">
      <c r="A54" s="34" t="s">
        <v>50</v>
      </c>
      <c r="E54" s="35" t="s">
        <v>47</v>
      </c>
    </row>
    <row r="55" spans="1:5" ht="51">
      <c r="A55" s="36" t="s">
        <v>51</v>
      </c>
      <c r="E55" s="37" t="s">
        <v>120</v>
      </c>
    </row>
    <row r="56" spans="1:5" ht="51">
      <c r="A56" t="s">
        <v>52</v>
      </c>
      <c r="E56" s="35" t="s">
        <v>121</v>
      </c>
    </row>
    <row r="57" spans="1:16" ht="12.75">
      <c r="A57" s="25" t="s">
        <v>45</v>
      </c>
      <c s="29" t="s">
        <v>122</v>
      </c>
      <c s="29" t="s">
        <v>123</v>
      </c>
      <c s="25" t="s">
        <v>47</v>
      </c>
      <c s="30" t="s">
        <v>124</v>
      </c>
      <c s="31" t="s">
        <v>125</v>
      </c>
      <c s="32">
        <v>595.36</v>
      </c>
      <c s="33">
        <v>0</v>
      </c>
      <c s="33">
        <f>ROUND(ROUND(H57,2)*ROUND(G57,5),2)</f>
      </c>
      <c r="O57">
        <f>(I57*21)/100</f>
      </c>
      <c t="s">
        <v>24</v>
      </c>
    </row>
    <row r="58" spans="1:5" ht="12.75">
      <c r="A58" s="34" t="s">
        <v>50</v>
      </c>
      <c r="E58" s="35" t="s">
        <v>47</v>
      </c>
    </row>
    <row r="59" spans="1:5" ht="51">
      <c r="A59" s="36" t="s">
        <v>51</v>
      </c>
      <c r="E59" s="37" t="s">
        <v>126</v>
      </c>
    </row>
    <row r="60" spans="1:5" ht="51">
      <c r="A60" t="s">
        <v>52</v>
      </c>
      <c r="E60" s="35" t="s">
        <v>121</v>
      </c>
    </row>
    <row r="61" spans="1:16" ht="12.75">
      <c r="A61" s="25" t="s">
        <v>45</v>
      </c>
      <c s="29" t="s">
        <v>127</v>
      </c>
      <c s="29" t="s">
        <v>128</v>
      </c>
      <c s="25" t="s">
        <v>47</v>
      </c>
      <c s="30" t="s">
        <v>129</v>
      </c>
      <c s="31" t="s">
        <v>125</v>
      </c>
      <c s="32">
        <v>595.36</v>
      </c>
      <c s="33">
        <v>0</v>
      </c>
      <c s="33">
        <f>ROUND(ROUND(H61,2)*ROUND(G61,5),2)</f>
      </c>
      <c r="O61">
        <f>(I61*21)/100</f>
      </c>
      <c t="s">
        <v>24</v>
      </c>
    </row>
    <row r="62" spans="1:5" ht="12.75">
      <c r="A62" s="34" t="s">
        <v>50</v>
      </c>
      <c r="E62" s="35" t="s">
        <v>47</v>
      </c>
    </row>
    <row r="63" spans="1:5" ht="38.25">
      <c r="A63" s="36" t="s">
        <v>51</v>
      </c>
      <c r="E63" s="37" t="s">
        <v>130</v>
      </c>
    </row>
    <row r="64" spans="1:5" ht="51">
      <c r="A64" t="s">
        <v>52</v>
      </c>
      <c r="E64" s="35" t="s">
        <v>131</v>
      </c>
    </row>
    <row r="65" spans="1:16" ht="12.75">
      <c r="A65" s="25" t="s">
        <v>45</v>
      </c>
      <c s="29" t="s">
        <v>132</v>
      </c>
      <c s="29" t="s">
        <v>133</v>
      </c>
      <c s="25" t="s">
        <v>47</v>
      </c>
      <c s="30" t="s">
        <v>134</v>
      </c>
      <c s="31" t="s">
        <v>125</v>
      </c>
      <c s="32">
        <v>38132.46</v>
      </c>
      <c s="33">
        <v>0</v>
      </c>
      <c s="33">
        <f>ROUND(ROUND(H65,2)*ROUND(G65,5),2)</f>
      </c>
      <c r="O65">
        <f>(I65*21)/100</f>
      </c>
      <c t="s">
        <v>24</v>
      </c>
    </row>
    <row r="66" spans="1:5" ht="12.75">
      <c r="A66" s="34" t="s">
        <v>50</v>
      </c>
      <c r="E66" s="35" t="s">
        <v>47</v>
      </c>
    </row>
    <row r="67" spans="1:5" ht="140.25">
      <c r="A67" s="36" t="s">
        <v>51</v>
      </c>
      <c r="E67" s="37" t="s">
        <v>135</v>
      </c>
    </row>
    <row r="68" spans="1:5" ht="51">
      <c r="A68" t="s">
        <v>52</v>
      </c>
      <c r="E68" s="35" t="s">
        <v>131</v>
      </c>
    </row>
    <row r="69" spans="1:16" ht="12.75">
      <c r="A69" s="25" t="s">
        <v>45</v>
      </c>
      <c s="29" t="s">
        <v>136</v>
      </c>
      <c s="29" t="s">
        <v>137</v>
      </c>
      <c s="25" t="s">
        <v>47</v>
      </c>
      <c s="30" t="s">
        <v>138</v>
      </c>
      <c s="31" t="s">
        <v>125</v>
      </c>
      <c s="32">
        <v>30095.1</v>
      </c>
      <c s="33">
        <v>0</v>
      </c>
      <c s="33">
        <f>ROUND(ROUND(H69,2)*ROUND(G69,5),2)</f>
      </c>
      <c r="O69">
        <f>(I69*21)/100</f>
      </c>
      <c t="s">
        <v>24</v>
      </c>
    </row>
    <row r="70" spans="1:5" ht="12.75">
      <c r="A70" s="34" t="s">
        <v>50</v>
      </c>
      <c r="E70" s="35" t="s">
        <v>47</v>
      </c>
    </row>
    <row r="71" spans="1:5" ht="76.5">
      <c r="A71" s="36" t="s">
        <v>51</v>
      </c>
      <c r="E71" s="37" t="s">
        <v>139</v>
      </c>
    </row>
    <row r="72" spans="1:5" ht="89.25">
      <c r="A72" t="s">
        <v>52</v>
      </c>
      <c r="E72" s="35" t="s">
        <v>140</v>
      </c>
    </row>
    <row r="73" spans="1:16" ht="12.75">
      <c r="A73" s="25" t="s">
        <v>45</v>
      </c>
      <c s="29" t="s">
        <v>141</v>
      </c>
      <c s="29" t="s">
        <v>142</v>
      </c>
      <c s="25" t="s">
        <v>47</v>
      </c>
      <c s="30" t="s">
        <v>143</v>
      </c>
      <c s="31" t="s">
        <v>125</v>
      </c>
      <c s="32">
        <v>8037.36</v>
      </c>
      <c s="33">
        <v>0</v>
      </c>
      <c s="33">
        <f>ROUND(ROUND(H73,2)*ROUND(G73,5),2)</f>
      </c>
      <c r="O73">
        <f>(I73*21)/100</f>
      </c>
      <c t="s">
        <v>24</v>
      </c>
    </row>
    <row r="74" spans="1:5" ht="12.75">
      <c r="A74" s="34" t="s">
        <v>50</v>
      </c>
      <c r="E74" s="35" t="s">
        <v>47</v>
      </c>
    </row>
    <row r="75" spans="1:5" ht="102">
      <c r="A75" s="36" t="s">
        <v>51</v>
      </c>
      <c r="E75" s="37" t="s">
        <v>144</v>
      </c>
    </row>
    <row r="76" spans="1:5" ht="140.25">
      <c r="A76" t="s">
        <v>52</v>
      </c>
      <c r="E76" s="35" t="s">
        <v>145</v>
      </c>
    </row>
    <row r="77" spans="1:16" ht="12.75">
      <c r="A77" s="25" t="s">
        <v>45</v>
      </c>
      <c s="29" t="s">
        <v>146</v>
      </c>
      <c s="29" t="s">
        <v>147</v>
      </c>
      <c s="25" t="s">
        <v>47</v>
      </c>
      <c s="30" t="s">
        <v>148</v>
      </c>
      <c s="31" t="s">
        <v>125</v>
      </c>
      <c s="32">
        <v>595.36</v>
      </c>
      <c s="33">
        <v>0</v>
      </c>
      <c s="33">
        <f>ROUND(ROUND(H77,2)*ROUND(G77,5),2)</f>
      </c>
      <c r="O77">
        <f>(I77*21)/100</f>
      </c>
      <c t="s">
        <v>24</v>
      </c>
    </row>
    <row r="78" spans="1:5" ht="12.75">
      <c r="A78" s="34" t="s">
        <v>50</v>
      </c>
      <c r="E78" s="35" t="s">
        <v>47</v>
      </c>
    </row>
    <row r="79" spans="1:5" ht="38.25">
      <c r="A79" s="36" t="s">
        <v>51</v>
      </c>
      <c r="E79" s="37" t="s">
        <v>149</v>
      </c>
    </row>
    <row r="80" spans="1:5" ht="140.25">
      <c r="A80" t="s">
        <v>52</v>
      </c>
      <c r="E80" s="35" t="s">
        <v>145</v>
      </c>
    </row>
    <row r="81" spans="1:16" ht="12.75">
      <c r="A81" s="25" t="s">
        <v>45</v>
      </c>
      <c s="29" t="s">
        <v>150</v>
      </c>
      <c s="29" t="s">
        <v>151</v>
      </c>
      <c s="25" t="s">
        <v>47</v>
      </c>
      <c s="30" t="s">
        <v>152</v>
      </c>
      <c s="31" t="s">
        <v>153</v>
      </c>
      <c s="32">
        <v>1800</v>
      </c>
      <c s="33">
        <v>0</v>
      </c>
      <c s="33">
        <f>ROUND(ROUND(H81,2)*ROUND(G81,5),2)</f>
      </c>
      <c r="O81">
        <f>(I81*21)/100</f>
      </c>
      <c t="s">
        <v>24</v>
      </c>
    </row>
    <row r="82" spans="1:5" ht="12.75">
      <c r="A82" s="34" t="s">
        <v>50</v>
      </c>
      <c r="E82" s="35" t="s">
        <v>154</v>
      </c>
    </row>
    <row r="83" spans="1:5" ht="12.75">
      <c r="A83" s="36" t="s">
        <v>51</v>
      </c>
      <c r="E83" s="37" t="s">
        <v>155</v>
      </c>
    </row>
    <row r="84" spans="1:5" ht="38.25">
      <c r="A84" t="s">
        <v>52</v>
      </c>
      <c r="E84" s="35" t="s">
        <v>156</v>
      </c>
    </row>
    <row r="85" spans="1:18" ht="12.75" customHeight="1">
      <c r="A85" s="6" t="s">
        <v>43</v>
      </c>
      <c s="6"/>
      <c s="40" t="s">
        <v>103</v>
      </c>
      <c s="6"/>
      <c s="27" t="s">
        <v>157</v>
      </c>
      <c s="6"/>
      <c s="6"/>
      <c s="6"/>
      <c s="41">
        <f>0+Q85</f>
      </c>
      <c r="O85">
        <f>0+R85</f>
      </c>
      <c r="Q85">
        <f>0+I86</f>
      </c>
      <c>
        <f>0+O86</f>
      </c>
    </row>
    <row r="86" spans="1:16" ht="12.75">
      <c r="A86" s="25" t="s">
        <v>45</v>
      </c>
      <c s="29" t="s">
        <v>158</v>
      </c>
      <c s="29" t="s">
        <v>159</v>
      </c>
      <c s="25" t="s">
        <v>47</v>
      </c>
      <c s="30" t="s">
        <v>160</v>
      </c>
      <c s="31" t="s">
        <v>78</v>
      </c>
      <c s="32">
        <v>1</v>
      </c>
      <c s="33">
        <v>0</v>
      </c>
      <c s="33">
        <f>ROUND(ROUND(H86,2)*ROUND(G86,5),2)</f>
      </c>
      <c r="O86">
        <f>(I86*21)/100</f>
      </c>
      <c t="s">
        <v>24</v>
      </c>
    </row>
    <row r="87" spans="1:5" ht="12.75">
      <c r="A87" s="34" t="s">
        <v>50</v>
      </c>
      <c r="E87" s="35" t="s">
        <v>47</v>
      </c>
    </row>
    <row r="88" spans="1:5" ht="12.75">
      <c r="A88" s="36" t="s">
        <v>51</v>
      </c>
      <c r="E88" s="37" t="s">
        <v>161</v>
      </c>
    </row>
    <row r="89" spans="1:5" ht="369.75">
      <c r="A89" t="s">
        <v>52</v>
      </c>
      <c r="E89" s="35" t="s">
        <v>107</v>
      </c>
    </row>
    <row r="90" spans="1:18" ht="12.75" customHeight="1">
      <c r="A90" s="6" t="s">
        <v>43</v>
      </c>
      <c s="6"/>
      <c s="40" t="s">
        <v>40</v>
      </c>
      <c s="6"/>
      <c s="27" t="s">
        <v>162</v>
      </c>
      <c s="6"/>
      <c s="6"/>
      <c s="6"/>
      <c s="41">
        <f>0+Q90</f>
      </c>
      <c r="O90">
        <f>0+R90</f>
      </c>
      <c r="Q90">
        <f>0+I91+I95</f>
      </c>
      <c>
        <f>0+O91+O95</f>
      </c>
    </row>
    <row r="91" spans="1:16" ht="12.75">
      <c r="A91" s="25" t="s">
        <v>45</v>
      </c>
      <c s="29" t="s">
        <v>163</v>
      </c>
      <c s="29" t="s">
        <v>164</v>
      </c>
      <c s="25" t="s">
        <v>47</v>
      </c>
      <c s="30" t="s">
        <v>165</v>
      </c>
      <c s="31" t="s">
        <v>125</v>
      </c>
      <c s="32">
        <v>7442</v>
      </c>
      <c s="33">
        <v>0</v>
      </c>
      <c s="33">
        <f>ROUND(ROUND(H91,2)*ROUND(G91,5),2)</f>
      </c>
      <c r="O91">
        <f>(I91*21)/100</f>
      </c>
      <c t="s">
        <v>24</v>
      </c>
    </row>
    <row r="92" spans="1:5" ht="12.75">
      <c r="A92" s="34" t="s">
        <v>50</v>
      </c>
      <c r="E92" s="35" t="s">
        <v>47</v>
      </c>
    </row>
    <row r="93" spans="1:5" ht="38.25">
      <c r="A93" s="36" t="s">
        <v>51</v>
      </c>
      <c r="E93" s="37" t="s">
        <v>166</v>
      </c>
    </row>
    <row r="94" spans="1:5" ht="25.5">
      <c r="A94" t="s">
        <v>52</v>
      </c>
      <c r="E94" s="35" t="s">
        <v>167</v>
      </c>
    </row>
    <row r="95" spans="1:16" ht="12.75">
      <c r="A95" s="25" t="s">
        <v>45</v>
      </c>
      <c s="29" t="s">
        <v>168</v>
      </c>
      <c s="29" t="s">
        <v>169</v>
      </c>
      <c s="25" t="s">
        <v>47</v>
      </c>
      <c s="30" t="s">
        <v>170</v>
      </c>
      <c s="31" t="s">
        <v>125</v>
      </c>
      <c s="32">
        <v>30095.1</v>
      </c>
      <c s="33">
        <v>0</v>
      </c>
      <c s="33">
        <f>ROUND(ROUND(H95,2)*ROUND(G95,5),2)</f>
      </c>
      <c r="O95">
        <f>(I95*21)/100</f>
      </c>
      <c t="s">
        <v>24</v>
      </c>
    </row>
    <row r="96" spans="1:5" ht="12.75">
      <c r="A96" s="34" t="s">
        <v>50</v>
      </c>
      <c r="E96" s="35" t="s">
        <v>47</v>
      </c>
    </row>
    <row r="97" spans="1:5" ht="76.5">
      <c r="A97" s="36" t="s">
        <v>51</v>
      </c>
      <c r="E97" s="37" t="s">
        <v>171</v>
      </c>
    </row>
    <row r="98" spans="1:5" ht="25.5">
      <c r="A98" t="s">
        <v>52</v>
      </c>
      <c r="E98" s="35" t="s">
        <v>167</v>
      </c>
    </row>
    <row r="99" spans="1:18" ht="12.75" customHeight="1">
      <c r="A99" s="6" t="s">
        <v>43</v>
      </c>
      <c s="6"/>
      <c s="40" t="s">
        <v>172</v>
      </c>
      <c s="6"/>
      <c s="27" t="s">
        <v>173</v>
      </c>
      <c s="6"/>
      <c s="6"/>
      <c s="6"/>
      <c s="41">
        <f>0+Q99</f>
      </c>
      <c r="O99">
        <f>0+R99</f>
      </c>
      <c r="Q99">
        <f>0+I100+I104+I108+I112+I116</f>
      </c>
      <c>
        <f>0+O100+O104+O108+O112+O116</f>
      </c>
    </row>
    <row r="100" spans="1:16" ht="12.75">
      <c r="A100" s="25" t="s">
        <v>45</v>
      </c>
      <c s="29" t="s">
        <v>174</v>
      </c>
      <c s="29" t="s">
        <v>175</v>
      </c>
      <c s="25" t="s">
        <v>47</v>
      </c>
      <c s="30" t="s">
        <v>176</v>
      </c>
      <c s="31" t="s">
        <v>65</v>
      </c>
      <c s="32">
        <v>18</v>
      </c>
      <c s="33">
        <v>0</v>
      </c>
      <c s="33">
        <f>ROUND(ROUND(H100,2)*ROUND(G100,5),2)</f>
      </c>
      <c r="O100">
        <f>(I100*21)/100</f>
      </c>
      <c t="s">
        <v>24</v>
      </c>
    </row>
    <row r="101" spans="1:5" ht="12.75">
      <c r="A101" s="34" t="s">
        <v>50</v>
      </c>
      <c r="E101" s="35" t="s">
        <v>47</v>
      </c>
    </row>
    <row r="102" spans="1:5" ht="12.75">
      <c r="A102" s="36" t="s">
        <v>51</v>
      </c>
      <c r="E102" s="37" t="s">
        <v>177</v>
      </c>
    </row>
    <row r="103" spans="1:5" ht="51">
      <c r="A103" t="s">
        <v>52</v>
      </c>
      <c r="E103" s="35" t="s">
        <v>178</v>
      </c>
    </row>
    <row r="104" spans="1:16" ht="25.5">
      <c r="A104" s="25" t="s">
        <v>45</v>
      </c>
      <c s="29" t="s">
        <v>179</v>
      </c>
      <c s="29" t="s">
        <v>180</v>
      </c>
      <c s="25" t="s">
        <v>47</v>
      </c>
      <c s="30" t="s">
        <v>181</v>
      </c>
      <c s="31" t="s">
        <v>125</v>
      </c>
      <c s="32">
        <v>1220</v>
      </c>
      <c s="33">
        <v>0</v>
      </c>
      <c s="33">
        <f>ROUND(ROUND(H104,2)*ROUND(G104,5),2)</f>
      </c>
      <c r="O104">
        <f>(I104*21)/100</f>
      </c>
      <c t="s">
        <v>24</v>
      </c>
    </row>
    <row r="105" spans="1:5" ht="12.75">
      <c r="A105" s="34" t="s">
        <v>50</v>
      </c>
      <c r="E105" s="35" t="s">
        <v>47</v>
      </c>
    </row>
    <row r="106" spans="1:5" ht="25.5">
      <c r="A106" s="36" t="s">
        <v>51</v>
      </c>
      <c r="E106" s="37" t="s">
        <v>182</v>
      </c>
    </row>
    <row r="107" spans="1:5" ht="38.25">
      <c r="A107" t="s">
        <v>52</v>
      </c>
      <c r="E107" s="35" t="s">
        <v>183</v>
      </c>
    </row>
    <row r="108" spans="1:16" ht="12.75">
      <c r="A108" s="25" t="s">
        <v>45</v>
      </c>
      <c s="29" t="s">
        <v>184</v>
      </c>
      <c s="29" t="s">
        <v>185</v>
      </c>
      <c s="25" t="s">
        <v>47</v>
      </c>
      <c s="30" t="s">
        <v>186</v>
      </c>
      <c s="31" t="s">
        <v>125</v>
      </c>
      <c s="32">
        <v>1220</v>
      </c>
      <c s="33">
        <v>0</v>
      </c>
      <c s="33">
        <f>ROUND(ROUND(H108,2)*ROUND(G108,5),2)</f>
      </c>
      <c r="O108">
        <f>(I108*21)/100</f>
      </c>
      <c t="s">
        <v>24</v>
      </c>
    </row>
    <row r="109" spans="1:5" ht="12.75">
      <c r="A109" s="34" t="s">
        <v>50</v>
      </c>
      <c r="E109" s="35" t="s">
        <v>47</v>
      </c>
    </row>
    <row r="110" spans="1:5" ht="25.5">
      <c r="A110" s="36" t="s">
        <v>51</v>
      </c>
      <c r="E110" s="37" t="s">
        <v>187</v>
      </c>
    </row>
    <row r="111" spans="1:5" ht="25.5">
      <c r="A111" t="s">
        <v>52</v>
      </c>
      <c r="E111" s="35" t="s">
        <v>188</v>
      </c>
    </row>
    <row r="112" spans="1:16" ht="12.75">
      <c r="A112" s="25" t="s">
        <v>45</v>
      </c>
      <c s="29" t="s">
        <v>189</v>
      </c>
      <c s="29" t="s">
        <v>190</v>
      </c>
      <c s="25" t="s">
        <v>47</v>
      </c>
      <c s="30" t="s">
        <v>191</v>
      </c>
      <c s="31" t="s">
        <v>153</v>
      </c>
      <c s="32">
        <v>2</v>
      </c>
      <c s="33">
        <v>0</v>
      </c>
      <c s="33">
        <f>ROUND(ROUND(H112,2)*ROUND(G112,5),2)</f>
      </c>
      <c r="O112">
        <f>(I112*21)/100</f>
      </c>
      <c t="s">
        <v>24</v>
      </c>
    </row>
    <row r="113" spans="1:5" ht="12.75">
      <c r="A113" s="34" t="s">
        <v>50</v>
      </c>
      <c r="E113" s="35" t="s">
        <v>47</v>
      </c>
    </row>
    <row r="114" spans="1:5" ht="25.5">
      <c r="A114" s="36" t="s">
        <v>51</v>
      </c>
      <c r="E114" s="37" t="s">
        <v>192</v>
      </c>
    </row>
    <row r="115" spans="1:5" ht="63.75">
      <c r="A115" t="s">
        <v>52</v>
      </c>
      <c r="E115" s="35" t="s">
        <v>193</v>
      </c>
    </row>
    <row r="116" spans="1:16" ht="12.75">
      <c r="A116" s="25" t="s">
        <v>45</v>
      </c>
      <c s="29" t="s">
        <v>194</v>
      </c>
      <c s="29" t="s">
        <v>195</v>
      </c>
      <c s="25" t="s">
        <v>47</v>
      </c>
      <c s="30" t="s">
        <v>196</v>
      </c>
      <c s="31" t="s">
        <v>153</v>
      </c>
      <c s="32">
        <v>1800</v>
      </c>
      <c s="33">
        <v>0</v>
      </c>
      <c s="33">
        <f>ROUND(ROUND(H116,2)*ROUND(G116,5),2)</f>
      </c>
      <c r="O116">
        <f>(I116*21)/100</f>
      </c>
      <c t="s">
        <v>24</v>
      </c>
    </row>
    <row r="117" spans="1:5" ht="12.75">
      <c r="A117" s="34" t="s">
        <v>50</v>
      </c>
      <c r="E117" s="35" t="s">
        <v>154</v>
      </c>
    </row>
    <row r="118" spans="1:5" ht="12.75">
      <c r="A118" s="36" t="s">
        <v>51</v>
      </c>
      <c r="E118" s="37" t="s">
        <v>197</v>
      </c>
    </row>
    <row r="119" spans="1:5" ht="25.5">
      <c r="A119" t="s">
        <v>52</v>
      </c>
      <c r="E119" s="35" t="s">
        <v>198</v>
      </c>
    </row>
    <row r="120" spans="1:18" ht="12.75" customHeight="1">
      <c r="A120" s="6" t="s">
        <v>43</v>
      </c>
      <c s="6"/>
      <c s="40" t="s">
        <v>199</v>
      </c>
      <c s="6"/>
      <c s="27" t="s">
        <v>200</v>
      </c>
      <c s="6"/>
      <c s="6"/>
      <c s="6"/>
      <c s="41">
        <f>0+Q120</f>
      </c>
      <c r="O120">
        <f>0+R120</f>
      </c>
      <c r="Q120">
        <f>0+I121</f>
      </c>
      <c>
        <f>0+O121</f>
      </c>
    </row>
    <row r="121" spans="1:16" ht="12.75">
      <c r="A121" s="25" t="s">
        <v>45</v>
      </c>
      <c s="29" t="s">
        <v>201</v>
      </c>
      <c s="29" t="s">
        <v>202</v>
      </c>
      <c s="25" t="s">
        <v>47</v>
      </c>
      <c s="30" t="s">
        <v>203</v>
      </c>
      <c s="31" t="s">
        <v>78</v>
      </c>
      <c s="32">
        <v>0.15</v>
      </c>
      <c s="33">
        <v>0</v>
      </c>
      <c s="33">
        <f>ROUND(ROUND(H121,2)*ROUND(G121,5),2)</f>
      </c>
      <c r="O121">
        <f>(I121*21)/100</f>
      </c>
      <c t="s">
        <v>24</v>
      </c>
    </row>
    <row r="122" spans="1:5" ht="12.75">
      <c r="A122" s="34" t="s">
        <v>50</v>
      </c>
      <c r="E122" s="35" t="s">
        <v>47</v>
      </c>
    </row>
    <row r="123" spans="1:5" ht="25.5">
      <c r="A123" s="36" t="s">
        <v>51</v>
      </c>
      <c r="E123" s="37" t="s">
        <v>204</v>
      </c>
    </row>
    <row r="124" spans="1:5" ht="114.75">
      <c r="A124" t="s">
        <v>52</v>
      </c>
      <c r="E124" s="35" t="s">
        <v>205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206</v>
      </c>
      <c s="38">
        <f>0+I8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206</v>
      </c>
      <c s="6"/>
      <c s="18" t="s">
        <v>207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30</v>
      </c>
      <c s="29" t="s">
        <v>208</v>
      </c>
      <c s="25" t="s">
        <v>47</v>
      </c>
      <c s="30" t="s">
        <v>209</v>
      </c>
      <c s="31" t="s">
        <v>49</v>
      </c>
      <c s="32">
        <v>1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47</v>
      </c>
    </row>
    <row r="11" spans="1:5" ht="25.5">
      <c r="A11" s="36" t="s">
        <v>51</v>
      </c>
      <c r="E11" s="37" t="s">
        <v>210</v>
      </c>
    </row>
    <row r="12" spans="1:5" ht="12.75">
      <c r="A12" t="s">
        <v>52</v>
      </c>
      <c r="E12" s="35" t="s">
        <v>211</v>
      </c>
    </row>
    <row r="13" spans="1:16" ht="12.75">
      <c r="A13" s="25" t="s">
        <v>45</v>
      </c>
      <c s="29" t="s">
        <v>24</v>
      </c>
      <c s="29" t="s">
        <v>212</v>
      </c>
      <c s="25" t="s">
        <v>47</v>
      </c>
      <c s="30" t="s">
        <v>213</v>
      </c>
      <c s="31" t="s">
        <v>49</v>
      </c>
      <c s="32">
        <v>1</v>
      </c>
      <c s="33">
        <v>0</v>
      </c>
      <c s="33">
        <f>ROUND(ROUND(H13,2)*ROUND(G13,5),2)</f>
      </c>
      <c r="O13">
        <f>(I13*21)/100</f>
      </c>
      <c t="s">
        <v>24</v>
      </c>
    </row>
    <row r="14" spans="1:5" ht="12.75">
      <c r="A14" s="34" t="s">
        <v>50</v>
      </c>
      <c r="E14" s="35" t="s">
        <v>47</v>
      </c>
    </row>
    <row r="15" spans="1:5" ht="38.25">
      <c r="A15" s="36" t="s">
        <v>51</v>
      </c>
      <c r="E15" s="37" t="s">
        <v>214</v>
      </c>
    </row>
    <row r="16" spans="1:5" ht="12.75">
      <c r="A16" t="s">
        <v>52</v>
      </c>
      <c r="E16" s="35" t="s">
        <v>211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